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<sst xmlns="http://schemas.openxmlformats.org/spreadsheetml/2006/main" count="47" uniqueCount="38">
  <si>
    <t>Input</t>
  </si>
  <si>
    <t>Detaljer</t>
  </si>
  <si>
    <t>Planerade avdrag</t>
  </si>
  <si>
    <t>Som du hade tänkt ta upp i din privata dekl</t>
  </si>
  <si>
    <t>Inkomst från arbete (AI)</t>
  </si>
  <si>
    <t>Din planerade totala inkomst från arbete under året</t>
  </si>
  <si>
    <t>Månadslön medel</t>
  </si>
  <si>
    <t>Medel under hela året</t>
  </si>
  <si>
    <t>Inkomst från arbete (AI) e.a.</t>
  </si>
  <si>
    <t>Resterande total lön</t>
  </si>
  <si>
    <t>Optimal lön att betala ut för att slippa statlig</t>
  </si>
  <si>
    <t>Taxerad inkomst (TI)</t>
  </si>
  <si>
    <t>Planerad total inkomst under året</t>
  </si>
  <si>
    <t>Taxerad inkomst (TI) e.a.</t>
  </si>
  <si>
    <t>Prisbasbelopp (PBB)</t>
  </si>
  <si>
    <t>Fastställs av SCB varje år</t>
  </si>
  <si>
    <t>Inkomstbasbelopp</t>
  </si>
  <si>
    <t>Kommunal skatt (KI)</t>
  </si>
  <si>
    <t>Statlig skatt (Skikt1)</t>
  </si>
  <si>
    <t>Värnskatt (Skikt2)</t>
  </si>
  <si>
    <t>Tidigare total lön under året</t>
  </si>
  <si>
    <t>Förväntad utdelning</t>
  </si>
  <si>
    <t>Grundavdrag (GA)</t>
  </si>
  <si>
    <t>Basbelopp</t>
  </si>
  <si>
    <t>Basbelopp f.</t>
  </si>
  <si>
    <t>Basbelopp t.</t>
  </si>
  <si>
    <t>Grundavdrag</t>
  </si>
  <si>
    <t>Att använda</t>
  </si>
  <si>
    <t>Pensionsavgift</t>
  </si>
  <si>
    <t>Egenavgift</t>
  </si>
  <si>
    <t>Jobbskatteavdrag (JA)</t>
  </si>
  <si>
    <t>Avdrag</t>
  </si>
  <si>
    <t>Skatt att betala</t>
  </si>
  <si>
    <t>Jobbskatteavdrag</t>
  </si>
  <si>
    <t>Kommunal</t>
  </si>
  <si>
    <t>Statlig</t>
  </si>
  <si>
    <t>Värnskatt</t>
  </si>
  <si>
    <t>Totalt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</si>
</sst>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kr-41D]"/>
    <numFmt numFmtId="165" formatCode="#,##0.00\ [$kr-41D]"/>
  </numFmts>
  <fonts count="5">
    <font>
      <sz val="10.0"/>
      <color rgb="FF000000"/>
      <name val="Arial"/>
    </font>
    <font>
      <b/>
      <sz val="14.0"/>
    </font>
    <font>
      <b/>
    </font>
    <font/>
    <font>
      <i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3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3" numFmtId="165" xfId="0" applyFont="1" applyNumberFormat="1"/>
    <xf borderId="0" fillId="0" fontId="4" numFmtId="164" xfId="0" applyFont="1" applyNumberFormat="1"/>
    <xf borderId="0" fillId="0" fontId="4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3" numFmtId="10" xfId="0" applyAlignment="1" applyFont="1" applyNumberFormat="1">
      <alignment readingOrder="0"/>
    </xf>
    <xf borderId="0" fillId="0" fontId="3" numFmtId="3" xfId="0" applyAlignment="1" applyFont="1" applyNumberFormat="1">
      <alignment readingOrder="0"/>
    </xf>
    <xf borderId="0" fillId="0" fontId="3" numFmtId="165" xfId="0" applyAlignment="1" applyFont="1" applyNumberFormat="1">
      <alignment readingOrder="0"/>
    </xf>
    <xf borderId="1" fillId="0" fontId="1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0" fontId="2" numFmtId="0" xfId="0" applyAlignment="1" applyBorder="1" applyFont="1">
      <alignment readingOrder="0"/>
    </xf>
    <xf borderId="0" fillId="0" fontId="3" numFmtId="4" xfId="0" applyFont="1" applyNumberFormat="1"/>
    <xf borderId="5" fillId="0" fontId="3" numFmtId="0" xfId="0" applyBorder="1" applyFont="1"/>
    <xf borderId="5" fillId="0" fontId="2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5" fillId="0" fontId="3" numFmtId="164" xfId="0" applyAlignment="1" applyBorder="1" applyFont="1" applyNumberFormat="1">
      <alignment readingOrder="0"/>
    </xf>
    <xf borderId="0" fillId="0" fontId="3" numFmtId="164" xfId="0" applyFont="1" applyNumberFormat="1"/>
    <xf borderId="5" fillId="0" fontId="3" numFmtId="164" xfId="0" applyBorder="1" applyFont="1" applyNumberFormat="1"/>
    <xf borderId="6" fillId="0" fontId="2" numFmtId="0" xfId="0" applyAlignment="1" applyBorder="1" applyFont="1">
      <alignment readingOrder="0"/>
    </xf>
    <xf borderId="7" fillId="0" fontId="3" numFmtId="165" xfId="0" applyBorder="1" applyFont="1" applyNumberFormat="1"/>
    <xf borderId="8" fillId="0" fontId="3" numFmtId="164" xfId="0" applyBorder="1" applyFont="1" applyNumberFormat="1"/>
    <xf borderId="5" fillId="0" fontId="3" numFmtId="165" xfId="0" applyAlignment="1" applyBorder="1" applyFont="1" applyNumberFormat="1">
      <alignment readingOrder="0"/>
    </xf>
    <xf borderId="1" fillId="0" fontId="1" numFmtId="0" xfId="0" applyAlignment="1" applyBorder="1" applyFont="1">
      <alignment horizontal="right" readingOrder="0"/>
    </xf>
    <xf borderId="4" fillId="0" fontId="2" numFmtId="0" xfId="0" applyAlignment="1" applyBorder="1" applyFont="1">
      <alignment horizontal="right" readingOrder="0"/>
    </xf>
    <xf borderId="5" fillId="0" fontId="3" numFmtId="165" xfId="0" applyBorder="1" applyFont="1" applyNumberFormat="1"/>
    <xf borderId="6" fillId="0" fontId="2" numFmtId="0" xfId="0" applyAlignment="1" applyBorder="1" applyFont="1">
      <alignment horizontal="right" readingOrder="0"/>
    </xf>
    <xf borderId="8" fillId="0" fontId="3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86"/>
    <col customWidth="1" min="2" max="2" width="12.57"/>
    <col customWidth="1" min="3" max="3" width="43.14"/>
    <col customWidth="1" min="4" max="4" width="2.86"/>
    <col customWidth="1" min="5" max="5" width="20.29"/>
    <col customWidth="1" min="6" max="6" width="9.86"/>
    <col customWidth="1" min="7" max="7" width="56.43"/>
  </cols>
  <sheetData>
    <row r="2">
      <c r="A2" s="1" t="s">
        <v>0</v>
      </c>
      <c r="E2" s="1" t="s">
        <v>1</v>
      </c>
    </row>
    <row r="3">
      <c r="A3" s="2" t="s">
        <v>2</v>
      </c>
      <c r="B3" s="3">
        <f>7000*5+3500+26000</f>
        <v>64500</v>
      </c>
      <c r="C3" s="4" t="s">
        <v>3</v>
      </c>
      <c r="E3" s="2"/>
      <c r="F3" s="5"/>
    </row>
    <row r="4">
      <c r="A4" s="2" t="s">
        <v>4</v>
      </c>
      <c r="B4" s="3">
        <v>520000.0</v>
      </c>
      <c r="C4" s="4" t="s">
        <v>5</v>
      </c>
      <c r="E4" s="2" t="s">
        <v>6</v>
      </c>
      <c r="F4" s="6">
        <f>B4/12</f>
        <v>43333.33333</v>
      </c>
      <c r="G4" s="4" t="s">
        <v>7</v>
      </c>
    </row>
    <row r="5">
      <c r="A5" s="2" t="s">
        <v>8</v>
      </c>
      <c r="B5" s="7">
        <f>B4-B3</f>
        <v>455500</v>
      </c>
      <c r="C5" s="4"/>
      <c r="E5" s="2" t="s">
        <v>9</v>
      </c>
      <c r="F5" s="6">
        <f>B4-B13</f>
        <v>-41231</v>
      </c>
      <c r="G5" s="4" t="s">
        <v>10</v>
      </c>
    </row>
    <row r="6">
      <c r="A6" s="2" t="s">
        <v>11</v>
      </c>
      <c r="B6" s="3">
        <f>B4+12440+2042</f>
        <v>534482</v>
      </c>
      <c r="C6" s="4" t="s">
        <v>12</v>
      </c>
      <c r="E6" s="8"/>
      <c r="G6" s="4"/>
    </row>
    <row r="7">
      <c r="A7" s="2" t="s">
        <v>13</v>
      </c>
      <c r="B7" s="7">
        <f>B6-B3</f>
        <v>469982</v>
      </c>
      <c r="C7" s="4"/>
    </row>
    <row r="8">
      <c r="A8" s="2" t="s">
        <v>14</v>
      </c>
      <c r="B8" s="3">
        <v>44800.0</v>
      </c>
      <c r="C8" s="4" t="s">
        <v>15</v>
      </c>
      <c r="E8" s="4"/>
    </row>
    <row r="9">
      <c r="A9" s="2" t="s">
        <v>16</v>
      </c>
      <c r="B9" s="3">
        <v>61500.0</v>
      </c>
      <c r="C9" s="4" t="s">
        <v>15</v>
      </c>
    </row>
    <row r="10">
      <c r="A10" s="2" t="s">
        <v>17</v>
      </c>
      <c r="B10" s="9">
        <v>0.33536</v>
      </c>
    </row>
    <row r="11">
      <c r="A11" s="2" t="s">
        <v>18</v>
      </c>
      <c r="B11" s="3">
        <v>452100.0</v>
      </c>
    </row>
    <row r="12">
      <c r="A12" s="2" t="s">
        <v>19</v>
      </c>
      <c r="B12" s="3">
        <v>638500.0</v>
      </c>
    </row>
    <row r="13">
      <c r="A13" s="2" t="s">
        <v>20</v>
      </c>
      <c r="B13" s="3">
        <f>351231+60000+50000+40000+60000</f>
        <v>561231</v>
      </c>
    </row>
    <row r="14">
      <c r="A14" s="2"/>
      <c r="B14" s="10"/>
    </row>
    <row r="15">
      <c r="A15" s="2" t="s">
        <v>21</v>
      </c>
      <c r="B15" s="11">
        <v>163075.0</v>
      </c>
    </row>
    <row r="17">
      <c r="A17" s="12" t="s">
        <v>22</v>
      </c>
      <c r="B17" s="13"/>
      <c r="C17" s="14"/>
    </row>
    <row r="18">
      <c r="A18" s="15" t="s">
        <v>23</v>
      </c>
      <c r="B18" s="16">
        <f>B7/B8</f>
        <v>10.49066964</v>
      </c>
      <c r="C18" s="17"/>
    </row>
    <row r="19">
      <c r="A19" s="15" t="s">
        <v>24</v>
      </c>
      <c r="B19" s="8" t="s">
        <v>25</v>
      </c>
      <c r="C19" s="18" t="s">
        <v>26</v>
      </c>
    </row>
    <row r="20">
      <c r="A20" s="19">
        <v>0.0</v>
      </c>
      <c r="B20" s="4">
        <f>0.99</f>
        <v>0.99</v>
      </c>
      <c r="C20" s="20">
        <f>0.423*B8</f>
        <v>18950.4</v>
      </c>
      <c r="D20" s="21"/>
    </row>
    <row r="21">
      <c r="A21" s="19">
        <v>0.99</v>
      </c>
      <c r="B21" s="4">
        <v>2.72</v>
      </c>
      <c r="C21" s="22">
        <f>0.423*B8+0.2*(B7-0.99*B8)</f>
        <v>104076.4</v>
      </c>
      <c r="D21" s="21"/>
    </row>
    <row r="22">
      <c r="A22" s="19">
        <v>2.72</v>
      </c>
      <c r="B22" s="4">
        <v>3.11</v>
      </c>
      <c r="C22" s="22">
        <f>0.77*B8</f>
        <v>34496</v>
      </c>
      <c r="D22" s="21"/>
    </row>
    <row r="23">
      <c r="A23" s="19">
        <v>3.11</v>
      </c>
      <c r="B23" s="4">
        <v>7.88</v>
      </c>
      <c r="C23" s="22">
        <f>0.77*B8-0.1*(B7-3.11*B8)</f>
        <v>1430.6</v>
      </c>
      <c r="D23" s="21"/>
    </row>
    <row r="24">
      <c r="A24" s="19">
        <v>7.88</v>
      </c>
      <c r="B24" s="4">
        <v>999.0</v>
      </c>
      <c r="C24" s="22">
        <f>0.293*B8</f>
        <v>13126.4</v>
      </c>
      <c r="D24" s="21"/>
      <c r="H24" s="4"/>
    </row>
    <row r="25">
      <c r="A25" s="23" t="s">
        <v>27</v>
      </c>
      <c r="B25" s="24">
        <f>IFS(B18&lt;B20,C20,B18&lt;B21,C21,B18&lt;B22,C22,B18&lt;B23,C23,B18&lt;B24,C24)</f>
        <v>13126.4</v>
      </c>
      <c r="C25" s="25">
        <f>ROUND(B25,-2)</f>
        <v>13100</v>
      </c>
    </row>
    <row r="27">
      <c r="A27" s="12" t="s">
        <v>28</v>
      </c>
      <c r="B27" s="13"/>
      <c r="C27" s="14"/>
    </row>
    <row r="28">
      <c r="A28" s="15" t="s">
        <v>23</v>
      </c>
      <c r="B28" s="16">
        <f>B7/B9</f>
        <v>7.64198374</v>
      </c>
      <c r="C28" s="17"/>
    </row>
    <row r="29">
      <c r="A29" s="15" t="s">
        <v>24</v>
      </c>
      <c r="B29" s="8" t="s">
        <v>25</v>
      </c>
      <c r="C29" s="18" t="s">
        <v>29</v>
      </c>
    </row>
    <row r="30">
      <c r="A30" s="19">
        <v>0.0</v>
      </c>
      <c r="B30" s="4">
        <v>0.423</v>
      </c>
      <c r="C30" s="26">
        <v>0.0</v>
      </c>
      <c r="D30" s="21"/>
    </row>
    <row r="31">
      <c r="A31" s="19">
        <v>0.423</v>
      </c>
      <c r="B31" s="4">
        <v>8.07</v>
      </c>
      <c r="C31" s="22">
        <f>0.07*B7</f>
        <v>32898.74</v>
      </c>
      <c r="D31" s="21"/>
    </row>
    <row r="32">
      <c r="A32" s="19">
        <v>8.07</v>
      </c>
      <c r="B32" s="4">
        <v>999.0</v>
      </c>
      <c r="C32" s="20">
        <f>0.07*8.07*B9</f>
        <v>34741.35</v>
      </c>
      <c r="D32" s="21"/>
    </row>
    <row r="33">
      <c r="A33" s="23" t="s">
        <v>27</v>
      </c>
      <c r="B33" s="24">
        <f>IFS(B28&lt;B30,C30,B28&lt;B31,C31,B28&lt;B32,C32)</f>
        <v>32898.74</v>
      </c>
      <c r="C33" s="25">
        <f>ROUND(B33,-2)</f>
        <v>32900</v>
      </c>
    </row>
    <row r="35">
      <c r="A35" s="12" t="s">
        <v>30</v>
      </c>
      <c r="B35" s="13"/>
      <c r="C35" s="14"/>
    </row>
    <row r="36">
      <c r="A36" s="15" t="s">
        <v>23</v>
      </c>
      <c r="B36" s="16">
        <f>B5/B8</f>
        <v>10.16741071</v>
      </c>
      <c r="C36" s="17"/>
    </row>
    <row r="37">
      <c r="A37" s="15" t="s">
        <v>24</v>
      </c>
      <c r="B37" s="8" t="s">
        <v>25</v>
      </c>
      <c r="C37" s="18" t="s">
        <v>31</v>
      </c>
    </row>
    <row r="38">
      <c r="A38" s="19">
        <v>0.0</v>
      </c>
      <c r="B38" s="4">
        <v>0.91</v>
      </c>
      <c r="C38" s="22">
        <f>(B5-C25)*B10</f>
        <v>148363.264</v>
      </c>
      <c r="D38" s="21"/>
    </row>
    <row r="39">
      <c r="A39" s="19">
        <v>0.91</v>
      </c>
      <c r="B39" s="4">
        <v>2.72</v>
      </c>
      <c r="C39" s="20">
        <f>(0.91*B8+0.304*(B5-0.91*B8)-C25)*B10</f>
        <v>51560.43563</v>
      </c>
      <c r="D39" s="21"/>
    </row>
    <row r="40">
      <c r="A40" s="19">
        <v>2.72</v>
      </c>
      <c r="B40" s="4">
        <v>7.0</v>
      </c>
      <c r="C40" s="22">
        <f>(1.461*B8+0.095*(B5-2.72*B8)-C25)*B10</f>
        <v>28186.66593</v>
      </c>
      <c r="D40" s="21"/>
    </row>
    <row r="41">
      <c r="A41" s="19">
        <v>7.0</v>
      </c>
      <c r="B41" s="4">
        <v>999.0</v>
      </c>
      <c r="C41" s="22">
        <f>(1.868*B8-C25)*B10</f>
        <v>23671.8551</v>
      </c>
      <c r="D41" s="21"/>
    </row>
    <row r="42">
      <c r="A42" s="23" t="s">
        <v>27</v>
      </c>
      <c r="B42" s="24">
        <f>IFS(B36&lt;B38,C38,B36&lt;B39,C39,B36&lt;B40,C40,B36&lt;B41,C41)</f>
        <v>23671.8551</v>
      </c>
      <c r="C42" s="25">
        <f>ROUND(B42,-2)</f>
        <v>23700</v>
      </c>
    </row>
    <row r="44">
      <c r="A44" s="27" t="s">
        <v>32</v>
      </c>
      <c r="B44" s="14"/>
    </row>
    <row r="45">
      <c r="A45" s="28" t="s">
        <v>33</v>
      </c>
      <c r="B45" s="29">
        <f>-1*C42</f>
        <v>-23700</v>
      </c>
    </row>
    <row r="46">
      <c r="A46" s="28" t="s">
        <v>34</v>
      </c>
      <c r="B46" s="29">
        <f>(B7-C25)*B10</f>
        <v>153219.9475</v>
      </c>
    </row>
    <row r="47">
      <c r="A47" s="28" t="s">
        <v>35</v>
      </c>
      <c r="B47" s="26">
        <f>MAX(0,(B7-C25-B11)*0.2)</f>
        <v>956.4</v>
      </c>
    </row>
    <row r="48">
      <c r="A48" s="28" t="s">
        <v>36</v>
      </c>
      <c r="B48" s="29">
        <f>MAX(0,(B6-C25-B12)*0.05)</f>
        <v>0</v>
      </c>
    </row>
    <row r="49">
      <c r="A49" s="30" t="s">
        <v>37</v>
      </c>
      <c r="B49" s="31">
        <f>SUM(B45:B48)</f>
        <v>130476.3475</v>
      </c>
    </row>
  </sheetData>
  <drawing r:id="rId1"/>
</worksheet>
</file>